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11 сем /Эконометрика Белянкина/Дз/Мое/"/>
    </mc:Choice>
  </mc:AlternateContent>
  <xr:revisionPtr revIDLastSave="0" documentId="13_ncr:1_{F5B5C216-0BBC-0A43-B359-785168188FA0}" xr6:coauthVersionLast="45" xr6:coauthVersionMax="45" xr10:uidLastSave="{00000000-0000-0000-0000-000000000000}"/>
  <bookViews>
    <workbookView xWindow="0" yWindow="460" windowWidth="28800" windowHeight="16400" xr2:uid="{69F590FB-0C53-6643-850F-6AB2A5D78B4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R38" i="1" s="1"/>
  <c r="P37" i="1"/>
  <c r="R37" i="1" s="1"/>
  <c r="P36" i="1"/>
  <c r="R36" i="1" s="1"/>
  <c r="P35" i="1"/>
  <c r="R35" i="1" s="1"/>
  <c r="L29" i="1" l="1"/>
  <c r="L28" i="1"/>
  <c r="K30" i="1"/>
  <c r="K29" i="1"/>
  <c r="K28" i="1"/>
  <c r="B38" i="1" a="1"/>
  <c r="D38" i="1" s="1"/>
  <c r="D40" i="1" l="1"/>
  <c r="B40" i="1"/>
  <c r="D39" i="1"/>
  <c r="C38" i="1"/>
  <c r="C39" i="1"/>
  <c r="C40" i="1"/>
  <c r="B39" i="1"/>
  <c r="B38" i="1"/>
  <c r="B44" i="1" s="1" a="1"/>
  <c r="B44" i="1" s="1"/>
  <c r="D46" i="1" l="1"/>
  <c r="C46" i="1"/>
  <c r="C44" i="1"/>
  <c r="B50" i="1" s="1" a="1"/>
  <c r="D44" i="1"/>
  <c r="B45" i="1"/>
  <c r="D45" i="1"/>
  <c r="C45" i="1"/>
  <c r="B46" i="1"/>
  <c r="B50" i="1" l="1"/>
  <c r="D50" i="1"/>
  <c r="E51" i="1"/>
  <c r="C50" i="1"/>
  <c r="D51" i="1"/>
  <c r="C52" i="1"/>
  <c r="C51" i="1"/>
  <c r="D52" i="1"/>
  <c r="B51" i="1"/>
  <c r="B52" i="1"/>
  <c r="E52" i="1"/>
  <c r="E50" i="1"/>
  <c r="L16" i="1" l="1" a="1"/>
  <c r="L16" i="1" l="1"/>
  <c r="L18" i="1"/>
  <c r="L17" i="1"/>
  <c r="O36" i="1" l="1"/>
  <c r="Q36" i="1" s="1"/>
  <c r="O37" i="1"/>
  <c r="Q37" i="1" s="1"/>
  <c r="O38" i="1"/>
  <c r="Q38" i="1" s="1"/>
  <c r="O35" i="1"/>
  <c r="L41" i="1"/>
  <c r="K46" i="1" s="1"/>
  <c r="L30" i="1"/>
  <c r="L24" i="1"/>
  <c r="Q35" i="1" l="1"/>
  <c r="L51" i="1" s="1"/>
  <c r="L52" i="1" s="1"/>
  <c r="L34" i="1"/>
  <c r="L37" i="1" l="1"/>
  <c r="L36" i="1"/>
  <c r="L35" i="1"/>
  <c r="K47" i="1" l="1"/>
  <c r="L47" i="1" s="1"/>
  <c r="L42" i="1"/>
  <c r="M42" i="1"/>
</calcChain>
</file>

<file path=xl/sharedStrings.xml><?xml version="1.0" encoding="utf-8"?>
<sst xmlns="http://schemas.openxmlformats.org/spreadsheetml/2006/main" count="46" uniqueCount="42">
  <si>
    <t>Мареев Глеб Олегович 611гр</t>
  </si>
  <si>
    <t xml:space="preserve">Входные данные </t>
  </si>
  <si>
    <t>Y</t>
  </si>
  <si>
    <t>Q</t>
  </si>
  <si>
    <t xml:space="preserve">C </t>
  </si>
  <si>
    <t>Дополнительные вычисления</t>
  </si>
  <si>
    <t>Y^</t>
  </si>
  <si>
    <t>Ycp</t>
  </si>
  <si>
    <t>Y^-Ycp</t>
  </si>
  <si>
    <t>Y-Ycp</t>
  </si>
  <si>
    <t>1. Оценки параметров</t>
  </si>
  <si>
    <t>b</t>
  </si>
  <si>
    <t>b1</t>
  </si>
  <si>
    <t>b2</t>
  </si>
  <si>
    <t>b3</t>
  </si>
  <si>
    <t>X</t>
  </si>
  <si>
    <t>const</t>
  </si>
  <si>
    <t>C</t>
  </si>
  <si>
    <t>X^T</t>
  </si>
  <si>
    <t>X^T*X</t>
  </si>
  <si>
    <t>(X^T*X)^-1</t>
  </si>
  <si>
    <t>((X^T*X)^-1)*X^T</t>
  </si>
  <si>
    <t>2. Прогноз выпуска при Q = 53 C = 27</t>
  </si>
  <si>
    <t>Y =</t>
  </si>
  <si>
    <t>C =</t>
  </si>
  <si>
    <t>Q =</t>
  </si>
  <si>
    <t>3. Оценка при увеличении С на 8</t>
  </si>
  <si>
    <t>4. Оценка дисперсии</t>
  </si>
  <si>
    <t>sb3</t>
  </si>
  <si>
    <t>s^2=</t>
  </si>
  <si>
    <t>sb1=</t>
  </si>
  <si>
    <t>sb2=</t>
  </si>
  <si>
    <t>5. Дов. Интервал b2 (98%)</t>
  </si>
  <si>
    <t>tc =</t>
  </si>
  <si>
    <t>интервал</t>
  </si>
  <si>
    <t>6. Гипотеза: b2=</t>
  </si>
  <si>
    <t xml:space="preserve">tc = </t>
  </si>
  <si>
    <t>t =</t>
  </si>
  <si>
    <t>7. Коэффициенты детерменации</t>
  </si>
  <si>
    <t>R^2 =</t>
  </si>
  <si>
    <t>R^2 adj =</t>
  </si>
  <si>
    <t>(т.к. в наших условиях считается так же, как в пункте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</si>
</sst>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190500</xdr:rowOff>
    </xdr:from>
    <xdr:to>
      <xdr:col>8</xdr:col>
      <xdr:colOff>444500</xdr:colOff>
      <xdr:row>20</xdr:row>
      <xdr:rowOff>25400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2744CBB-4C10-A24B-84F6-C16ECD56D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0" y="393700"/>
          <a:ext cx="6197600" cy="369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59F1-3933-AA4E-92D8-E1BD9B252C4F}">
  <dimension ref="A1:R53"/>
  <sheetViews>
    <sheetView tabSelected="1" zoomScale="93" workbookViewId="0">
      <selection activeCell="Q55" sqref="Q55"/>
    </sheetView>
  </sheetViews>
  <sheetFormatPr baseColWidth="10" defaultRowHeight="16" x14ac:dyDescent="0.2"/>
  <cols>
    <col min="3" max="3" width="10.83203125" customWidth="1"/>
  </cols>
  <sheetData>
    <row r="1" spans="1:18" x14ac:dyDescent="0.2">
      <c r="A1" s="6" t="s">
        <v>0</v>
      </c>
      <c r="B1" s="6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8" t="s">
        <v>1</v>
      </c>
      <c r="K4" s="8"/>
      <c r="L4" s="8"/>
      <c r="M4" s="8"/>
      <c r="N4" s="3"/>
      <c r="O4" s="3"/>
      <c r="P4" s="3"/>
      <c r="Q4" s="3"/>
      <c r="R4" s="3"/>
    </row>
    <row r="5" spans="1:18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1" t="s">
        <v>2</v>
      </c>
      <c r="L6" s="1" t="s">
        <v>3</v>
      </c>
      <c r="M6" s="1" t="s">
        <v>4</v>
      </c>
      <c r="N6" s="3"/>
      <c r="O6" s="3"/>
      <c r="P6" s="3"/>
      <c r="Q6" s="3"/>
      <c r="R6" s="3"/>
    </row>
    <row r="7" spans="1:18" x14ac:dyDescent="0.2">
      <c r="A7" s="3"/>
      <c r="B7" s="3"/>
      <c r="C7" s="3"/>
      <c r="D7" s="3"/>
      <c r="E7" s="3"/>
      <c r="F7" s="3"/>
      <c r="G7" s="3"/>
      <c r="H7" s="3"/>
      <c r="I7" s="3"/>
      <c r="J7" s="1">
        <v>1</v>
      </c>
      <c r="K7" s="1">
        <v>53</v>
      </c>
      <c r="L7" s="1">
        <v>50</v>
      </c>
      <c r="M7" s="1">
        <v>26</v>
      </c>
      <c r="N7" s="3"/>
      <c r="O7" s="3"/>
      <c r="P7" s="3"/>
      <c r="Q7" s="3"/>
      <c r="R7" s="3"/>
    </row>
    <row r="8" spans="1:18" x14ac:dyDescent="0.2">
      <c r="A8" s="3"/>
      <c r="B8" s="3"/>
      <c r="C8" s="3"/>
      <c r="D8" s="3"/>
      <c r="E8" s="3"/>
      <c r="F8" s="3"/>
      <c r="G8" s="3"/>
      <c r="H8" s="3"/>
      <c r="I8" s="3"/>
      <c r="J8" s="1">
        <v>2</v>
      </c>
      <c r="K8" s="1">
        <v>53</v>
      </c>
      <c r="L8" s="1">
        <v>51</v>
      </c>
      <c r="M8" s="1">
        <v>27</v>
      </c>
      <c r="N8" s="3"/>
      <c r="O8" s="3"/>
      <c r="P8" s="3"/>
      <c r="Q8" s="3"/>
      <c r="R8" s="3"/>
    </row>
    <row r="9" spans="1:18" x14ac:dyDescent="0.2">
      <c r="A9" s="3"/>
      <c r="B9" s="3"/>
      <c r="C9" s="3"/>
      <c r="D9" s="3"/>
      <c r="E9" s="3"/>
      <c r="F9" s="3"/>
      <c r="G9" s="3"/>
      <c r="H9" s="3"/>
      <c r="I9" s="3"/>
      <c r="J9" s="1">
        <v>3</v>
      </c>
      <c r="K9" s="1">
        <v>54</v>
      </c>
      <c r="L9" s="1">
        <v>54</v>
      </c>
      <c r="M9" s="1">
        <v>26</v>
      </c>
      <c r="N9" s="3"/>
      <c r="O9" s="3"/>
      <c r="P9" s="3"/>
      <c r="Q9" s="3"/>
      <c r="R9" s="3"/>
    </row>
    <row r="10" spans="1:18" x14ac:dyDescent="0.2">
      <c r="A10" s="3"/>
      <c r="B10" s="3"/>
      <c r="C10" s="3"/>
      <c r="D10" s="3"/>
      <c r="E10" s="3"/>
      <c r="F10" s="3"/>
      <c r="G10" s="3"/>
      <c r="H10" s="3"/>
      <c r="I10" s="3"/>
      <c r="J10" s="1">
        <v>4</v>
      </c>
      <c r="K10" s="1">
        <v>52</v>
      </c>
      <c r="L10" s="1">
        <v>52</v>
      </c>
      <c r="M10" s="1">
        <v>26</v>
      </c>
      <c r="N10" s="3"/>
      <c r="O10" s="3"/>
      <c r="P10" s="3"/>
      <c r="Q10" s="3"/>
      <c r="R10" s="3"/>
    </row>
    <row r="11" spans="1:1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3"/>
      <c r="C13" s="3"/>
      <c r="D13" s="3"/>
      <c r="E13" s="3"/>
      <c r="F13" s="3"/>
      <c r="G13" s="3"/>
      <c r="H13" s="3"/>
      <c r="I13" s="3"/>
      <c r="J13" s="5" t="s">
        <v>10</v>
      </c>
      <c r="K13" s="5"/>
      <c r="L13" s="5"/>
      <c r="M13" s="5"/>
      <c r="N13" s="3"/>
      <c r="O13" s="3"/>
      <c r="P13" s="3"/>
      <c r="Q13" s="3"/>
      <c r="R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4" t="s">
        <v>11</v>
      </c>
      <c r="L15" s="4"/>
      <c r="M15" s="3"/>
      <c r="N15" s="3"/>
      <c r="O15" s="3"/>
      <c r="P15" s="3"/>
      <c r="Q15" s="3"/>
      <c r="R15" s="3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1" t="s">
        <v>12</v>
      </c>
      <c r="L16" s="1">
        <f t="array" ref="L16:L18">MMULT(B50:E52,K7:K10)</f>
        <v>33.500000000004775</v>
      </c>
      <c r="M16" s="3"/>
      <c r="N16" s="3"/>
      <c r="O16" s="3"/>
      <c r="P16" s="3"/>
      <c r="Q16" s="3"/>
      <c r="R16" s="3"/>
    </row>
    <row r="17" spans="1:1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1" t="s">
        <v>13</v>
      </c>
      <c r="L17" s="1">
        <v>0.25000000000008882</v>
      </c>
      <c r="M17" s="3"/>
      <c r="N17" s="3"/>
      <c r="O17" s="3"/>
      <c r="P17" s="3"/>
      <c r="Q17" s="3"/>
      <c r="R17" s="3"/>
    </row>
    <row r="18" spans="1:1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1" t="s">
        <v>14</v>
      </c>
      <c r="L18" s="1">
        <v>0.24999999999985789</v>
      </c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5" t="s">
        <v>22</v>
      </c>
      <c r="K20" s="5"/>
      <c r="L20" s="5"/>
      <c r="M20" s="5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1" t="s">
        <v>25</v>
      </c>
      <c r="L22" s="1">
        <v>53</v>
      </c>
      <c r="M22" s="3"/>
      <c r="N22" s="3"/>
      <c r="O22" s="3"/>
      <c r="P22" s="3"/>
      <c r="Q22" s="3"/>
      <c r="R22" s="3"/>
    </row>
    <row r="23" spans="1:18" x14ac:dyDescent="0.2">
      <c r="A23" s="3"/>
      <c r="B23" s="4" t="s">
        <v>15</v>
      </c>
      <c r="C23" s="4"/>
      <c r="D23" s="4"/>
      <c r="E23" s="3"/>
      <c r="F23" s="3"/>
      <c r="G23" s="3"/>
      <c r="H23" s="3"/>
      <c r="I23" s="3"/>
      <c r="J23" s="3"/>
      <c r="K23" s="1" t="s">
        <v>24</v>
      </c>
      <c r="L23" s="1">
        <v>27</v>
      </c>
      <c r="M23" s="3"/>
      <c r="N23" s="3"/>
      <c r="O23" s="3"/>
      <c r="P23" s="3"/>
      <c r="Q23" s="3"/>
      <c r="R23" s="3"/>
    </row>
    <row r="24" spans="1:18" x14ac:dyDescent="0.2">
      <c r="A24" s="3"/>
      <c r="B24" s="1" t="s">
        <v>16</v>
      </c>
      <c r="C24" s="1" t="s">
        <v>3</v>
      </c>
      <c r="D24" s="1" t="s">
        <v>17</v>
      </c>
      <c r="E24" s="3"/>
      <c r="F24" s="2"/>
      <c r="G24" s="3"/>
      <c r="H24" s="3"/>
      <c r="I24" s="3"/>
      <c r="J24" s="3"/>
      <c r="K24" s="1" t="s">
        <v>23</v>
      </c>
      <c r="L24" s="1">
        <f>L16+L17*L22+L18*L23</f>
        <v>53.500000000005642</v>
      </c>
      <c r="M24" s="3"/>
      <c r="N24" s="3"/>
      <c r="O24" s="3"/>
      <c r="P24" s="3"/>
      <c r="Q24" s="3"/>
      <c r="R24" s="3"/>
    </row>
    <row r="25" spans="1:18" x14ac:dyDescent="0.2">
      <c r="A25" s="3"/>
      <c r="B25" s="1">
        <v>1</v>
      </c>
      <c r="C25" s="1">
        <v>50</v>
      </c>
      <c r="D25" s="1">
        <v>26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1">
        <v>1</v>
      </c>
      <c r="C26" s="1">
        <v>51</v>
      </c>
      <c r="D26" s="1">
        <v>27</v>
      </c>
      <c r="E26" s="3"/>
      <c r="F26" s="3"/>
      <c r="G26" s="3"/>
      <c r="H26" s="3"/>
      <c r="I26" s="3"/>
      <c r="J26" s="5" t="s">
        <v>26</v>
      </c>
      <c r="K26" s="5"/>
      <c r="L26" s="5"/>
      <c r="M26" s="5"/>
      <c r="N26" s="3"/>
      <c r="O26" s="3"/>
      <c r="P26" s="3"/>
      <c r="Q26" s="3"/>
      <c r="R26" s="3"/>
    </row>
    <row r="27" spans="1:18" x14ac:dyDescent="0.2">
      <c r="A27" s="3"/>
      <c r="B27" s="1">
        <v>1</v>
      </c>
      <c r="C27" s="1">
        <v>54</v>
      </c>
      <c r="D27" s="1">
        <v>26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1">
        <v>1</v>
      </c>
      <c r="C28" s="1">
        <v>52</v>
      </c>
      <c r="D28" s="1">
        <v>26</v>
      </c>
      <c r="E28" s="3"/>
      <c r="F28" s="3"/>
      <c r="G28" s="3"/>
      <c r="H28" s="3"/>
      <c r="I28" s="3"/>
      <c r="J28" s="3"/>
      <c r="K28" s="1" t="str">
        <f>K22</f>
        <v>Q =</v>
      </c>
      <c r="L28" s="1">
        <f>L22</f>
        <v>53</v>
      </c>
      <c r="M28" s="3"/>
      <c r="N28" s="3"/>
      <c r="O28" s="3"/>
      <c r="P28" s="3"/>
      <c r="Q28" s="12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1" t="str">
        <f>K23</f>
        <v>C =</v>
      </c>
      <c r="L29" s="1">
        <f>L23+8</f>
        <v>35</v>
      </c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1" t="str">
        <f>K24</f>
        <v>Y =</v>
      </c>
      <c r="L30" s="1">
        <f>L16+L17*L28+L18*L29</f>
        <v>55.500000000004505</v>
      </c>
      <c r="M30" s="3"/>
      <c r="N30" s="3"/>
      <c r="O30" s="3"/>
      <c r="P30" s="3"/>
      <c r="Q30" s="3"/>
      <c r="R30" s="3"/>
    </row>
    <row r="31" spans="1:18" x14ac:dyDescent="0.2">
      <c r="A31" s="3"/>
      <c r="B31" s="4" t="s">
        <v>18</v>
      </c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1" t="s">
        <v>16</v>
      </c>
      <c r="C32" s="1">
        <v>1</v>
      </c>
      <c r="D32" s="1">
        <v>1</v>
      </c>
      <c r="E32" s="1">
        <v>1</v>
      </c>
      <c r="F32" s="1">
        <v>1</v>
      </c>
      <c r="G32" s="3"/>
      <c r="H32" s="3"/>
      <c r="I32" s="3"/>
      <c r="J32" s="5" t="s">
        <v>27</v>
      </c>
      <c r="K32" s="5"/>
      <c r="L32" s="5"/>
      <c r="M32" s="5"/>
      <c r="N32" s="3"/>
      <c r="O32" s="3"/>
      <c r="P32" s="3"/>
      <c r="Q32" s="3"/>
      <c r="R32" s="3"/>
    </row>
    <row r="33" spans="1:18" x14ac:dyDescent="0.2">
      <c r="A33" s="3"/>
      <c r="B33" s="1" t="s">
        <v>3</v>
      </c>
      <c r="C33" s="1">
        <v>50</v>
      </c>
      <c r="D33" s="1">
        <v>51</v>
      </c>
      <c r="E33" s="1">
        <v>54</v>
      </c>
      <c r="F33" s="1">
        <v>52</v>
      </c>
      <c r="G33" s="3"/>
      <c r="H33" s="3"/>
      <c r="I33" s="3"/>
      <c r="J33" s="3"/>
      <c r="K33" s="3"/>
      <c r="L33" s="3"/>
      <c r="M33" s="3"/>
      <c r="N33" s="3"/>
      <c r="O33" s="9" t="s">
        <v>5</v>
      </c>
      <c r="P33" s="9"/>
      <c r="Q33" s="9"/>
      <c r="R33" s="9"/>
    </row>
    <row r="34" spans="1:18" x14ac:dyDescent="0.2">
      <c r="A34" s="3"/>
      <c r="B34" s="1" t="s">
        <v>17</v>
      </c>
      <c r="C34" s="1">
        <v>26</v>
      </c>
      <c r="D34" s="1">
        <v>27</v>
      </c>
      <c r="E34" s="1">
        <v>26</v>
      </c>
      <c r="F34" s="1">
        <v>26</v>
      </c>
      <c r="G34" s="3"/>
      <c r="H34" s="3"/>
      <c r="I34" s="3"/>
      <c r="J34" s="3"/>
      <c r="K34" s="1" t="s">
        <v>29</v>
      </c>
      <c r="L34" s="1">
        <f>SUMXMY2(O35:O38,K7:K10)/(COUNT(K7:K10)-COUNT(L16:L18))</f>
        <v>1.5</v>
      </c>
      <c r="M34" s="3"/>
      <c r="N34" s="3"/>
      <c r="O34" s="1" t="s">
        <v>6</v>
      </c>
      <c r="P34" s="1" t="s">
        <v>7</v>
      </c>
      <c r="Q34" s="1" t="s">
        <v>8</v>
      </c>
      <c r="R34" s="1" t="s">
        <v>9</v>
      </c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1" t="s">
        <v>30</v>
      </c>
      <c r="L35" s="1">
        <f>SQRT($L$34*B44)</f>
        <v>50.192130857344296</v>
      </c>
      <c r="M35" s="3"/>
      <c r="N35" s="3"/>
      <c r="O35" s="1">
        <f>$L$16+$L$17*L7+$L$18*M7</f>
        <v>52.500000000005521</v>
      </c>
      <c r="P35" s="1">
        <f>AVERAGE($K$7:$K$10)</f>
        <v>53</v>
      </c>
      <c r="Q35" s="1">
        <f>O35-P35</f>
        <v>-0.49999999999447908</v>
      </c>
      <c r="R35" s="1">
        <f>K7-P35</f>
        <v>0</v>
      </c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1" t="s">
        <v>31</v>
      </c>
      <c r="L36" s="1">
        <f>SQRT($L$34*C45)</f>
        <v>0.43301270189223623</v>
      </c>
      <c r="M36" s="3"/>
      <c r="N36" s="3"/>
      <c r="O36" s="1">
        <f t="shared" ref="O36:O38" si="0">$L$16+$L$17*L8+$L$18*M8</f>
        <v>53.000000000005471</v>
      </c>
      <c r="P36" s="1">
        <f>AVERAGE($K$7:$K$10)</f>
        <v>53</v>
      </c>
      <c r="Q36" s="1">
        <f t="shared" ref="Q36:Q38" si="1">O36-P36</f>
        <v>5.4711790653527714E-12</v>
      </c>
      <c r="R36" s="1">
        <f t="shared" ref="R36:R38" si="2">K8-P36</f>
        <v>0</v>
      </c>
    </row>
    <row r="37" spans="1:18" x14ac:dyDescent="0.2">
      <c r="A37" s="3"/>
      <c r="B37" s="4" t="s">
        <v>19</v>
      </c>
      <c r="C37" s="4"/>
      <c r="D37" s="4"/>
      <c r="E37" s="3"/>
      <c r="F37" s="3"/>
      <c r="G37" s="3"/>
      <c r="H37" s="3"/>
      <c r="I37" s="3"/>
      <c r="J37" s="3"/>
      <c r="K37" s="1" t="s">
        <v>28</v>
      </c>
      <c r="L37" s="1">
        <f>SQRT($L$34*D46)</f>
        <v>1.4790199457751154</v>
      </c>
      <c r="M37" s="3"/>
      <c r="N37" s="3"/>
      <c r="O37" s="1">
        <f t="shared" si="0"/>
        <v>53.500000000005876</v>
      </c>
      <c r="P37" s="1">
        <f>AVERAGE($K$7:$K$10)</f>
        <v>53</v>
      </c>
      <c r="Q37" s="1">
        <f t="shared" si="1"/>
        <v>0.50000000000587619</v>
      </c>
      <c r="R37" s="1">
        <f t="shared" si="2"/>
        <v>1</v>
      </c>
    </row>
    <row r="38" spans="1:18" x14ac:dyDescent="0.2">
      <c r="A38" s="3"/>
      <c r="B38" s="1">
        <f t="array" ref="B38:D40">MMULT(C32:F34,B25:D28)</f>
        <v>4</v>
      </c>
      <c r="C38" s="1">
        <v>207</v>
      </c>
      <c r="D38" s="1">
        <v>105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f t="shared" si="0"/>
        <v>53.000000000005699</v>
      </c>
      <c r="P38" s="1">
        <f>AVERAGE($K$7:$K$10)</f>
        <v>53</v>
      </c>
      <c r="Q38" s="1">
        <f t="shared" si="1"/>
        <v>5.6985527407960035E-12</v>
      </c>
      <c r="R38" s="1">
        <f t="shared" si="2"/>
        <v>-1</v>
      </c>
    </row>
    <row r="39" spans="1:18" x14ac:dyDescent="0.2">
      <c r="A39" s="3"/>
      <c r="B39" s="1">
        <v>207</v>
      </c>
      <c r="C39" s="1">
        <v>10721</v>
      </c>
      <c r="D39" s="1">
        <v>5433</v>
      </c>
      <c r="E39" s="3"/>
      <c r="F39" s="3"/>
      <c r="G39" s="3"/>
      <c r="H39" s="3"/>
      <c r="I39" s="3"/>
      <c r="J39" s="5" t="s">
        <v>32</v>
      </c>
      <c r="K39" s="5"/>
      <c r="L39" s="5"/>
      <c r="M39" s="5"/>
      <c r="N39" s="3"/>
      <c r="O39" s="3"/>
      <c r="P39" s="3"/>
      <c r="Q39" s="3"/>
      <c r="R39" s="3"/>
    </row>
    <row r="40" spans="1:18" x14ac:dyDescent="0.2">
      <c r="A40" s="3"/>
      <c r="B40" s="1">
        <v>105</v>
      </c>
      <c r="C40" s="1">
        <v>5433</v>
      </c>
      <c r="D40" s="1">
        <v>2757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>
        <v>0.98</v>
      </c>
      <c r="J41" s="3"/>
      <c r="K41" s="1" t="s">
        <v>33</v>
      </c>
      <c r="L41" s="13">
        <f>_xlfn.T.INV.2T(((1-I41)/2),COUNT(K7:K10)-COUNT(L16:L18))</f>
        <v>63.656741162871526</v>
      </c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1" t="s">
        <v>34</v>
      </c>
      <c r="L42" s="1">
        <f>L17-L36*L41</f>
        <v>-27.314177484589642</v>
      </c>
      <c r="M42" s="1">
        <f>L17+L36*L41</f>
        <v>27.81417748458982</v>
      </c>
      <c r="N42" s="3"/>
      <c r="O42" s="3"/>
      <c r="P42" s="3"/>
      <c r="Q42" s="3"/>
      <c r="R42" s="3"/>
    </row>
    <row r="43" spans="1:18" x14ac:dyDescent="0.2">
      <c r="A43" s="3"/>
      <c r="B43" s="4" t="s">
        <v>20</v>
      </c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1">
        <f t="array" ref="B44:D46">MINVERSE(B38:D40)</f>
        <v>1679.5000000005152</v>
      </c>
      <c r="C44" s="1">
        <v>-9.7500000000036504</v>
      </c>
      <c r="D44" s="1">
        <v>-44.750000000012427</v>
      </c>
      <c r="E44" s="3"/>
      <c r="F44" s="3"/>
      <c r="G44" s="3"/>
      <c r="H44" s="3"/>
      <c r="I44" s="3"/>
      <c r="J44" s="5" t="s">
        <v>35</v>
      </c>
      <c r="K44" s="5"/>
      <c r="L44" s="5">
        <v>0</v>
      </c>
      <c r="M44" s="5"/>
      <c r="N44" s="3"/>
      <c r="O44" s="3"/>
      <c r="P44" s="3"/>
      <c r="Q44" s="3"/>
      <c r="R44" s="3"/>
    </row>
    <row r="45" spans="1:18" x14ac:dyDescent="0.2">
      <c r="A45" s="3"/>
      <c r="B45" s="1">
        <v>-9.7500000000012594</v>
      </c>
      <c r="C45" s="1">
        <v>0.12500000000000977</v>
      </c>
      <c r="D45" s="1">
        <v>0.12500000000002873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1">
        <v>-44.750000000017138</v>
      </c>
      <c r="C46" s="1">
        <v>0.12500000000011979</v>
      </c>
      <c r="D46" s="1">
        <v>1.45833333333375</v>
      </c>
      <c r="E46" s="3"/>
      <c r="F46" s="3"/>
      <c r="G46" s="3"/>
      <c r="H46" s="3"/>
      <c r="I46" s="3"/>
      <c r="J46" s="1" t="s">
        <v>36</v>
      </c>
      <c r="K46" s="1">
        <f>L41</f>
        <v>63.656741162871526</v>
      </c>
      <c r="L46" s="14" t="s">
        <v>41</v>
      </c>
      <c r="M46" s="7"/>
      <c r="N46" s="7"/>
      <c r="O46" s="7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1" t="s">
        <v>37</v>
      </c>
      <c r="K47" s="1">
        <f>(L17-L44)/L36</f>
        <v>0.57735026918980836</v>
      </c>
      <c r="L47" s="10" t="str">
        <f>IF(K47&gt;K46,"есть основание отклонить гипотезу","нет оснований отклонить гипотезу")</f>
        <v>нет оснований отклонить гипотезу</v>
      </c>
      <c r="M47" s="11"/>
      <c r="N47" s="11"/>
      <c r="O47" s="11"/>
      <c r="P47" s="11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4" t="s">
        <v>21</v>
      </c>
      <c r="C49" s="4"/>
      <c r="D49" s="4"/>
      <c r="E49" s="1"/>
      <c r="F49" s="3"/>
      <c r="G49" s="3"/>
      <c r="H49" s="3"/>
      <c r="I49" s="3"/>
      <c r="J49" s="5" t="s">
        <v>38</v>
      </c>
      <c r="K49" s="5"/>
      <c r="L49" s="5"/>
      <c r="M49" s="5"/>
      <c r="N49" s="3"/>
      <c r="O49" s="3"/>
      <c r="P49" s="3"/>
      <c r="Q49" s="3"/>
      <c r="R49" s="3"/>
    </row>
    <row r="50" spans="1:18" x14ac:dyDescent="0.2">
      <c r="A50" s="3"/>
      <c r="B50" s="1">
        <f t="array" ref="B50:E52">MMULT(B44:D46,C32:F34)</f>
        <v>28.50000000000955</v>
      </c>
      <c r="C50" s="1">
        <v>-26.000000000006594</v>
      </c>
      <c r="D50" s="1">
        <v>-10.500000000005002</v>
      </c>
      <c r="E50" s="1">
        <v>9.0000000000022737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1">
        <v>-0.25000000000002398</v>
      </c>
      <c r="C51" s="1">
        <v>1.4654943925052066E-14</v>
      </c>
      <c r="D51" s="1">
        <v>0.2500000000000151</v>
      </c>
      <c r="E51" s="1">
        <v>-4.4408920985006262E-15</v>
      </c>
      <c r="F51" s="3"/>
      <c r="G51" s="3"/>
      <c r="H51" s="3"/>
      <c r="I51" s="3"/>
      <c r="J51" s="3"/>
      <c r="K51" s="1" t="s">
        <v>39</v>
      </c>
      <c r="L51" s="1">
        <f>SUMPRODUCT(Q35:Q38,Q35:Q38)/SUMPRODUCT(R35:R38,R35:R38)</f>
        <v>0.25000000000017764</v>
      </c>
      <c r="M51" s="3"/>
      <c r="N51" s="3"/>
      <c r="O51" s="3"/>
      <c r="P51" s="3"/>
      <c r="Q51" s="3"/>
      <c r="R51" s="3"/>
    </row>
    <row r="52" spans="1:18" x14ac:dyDescent="0.2">
      <c r="A52" s="3"/>
      <c r="B52" s="1">
        <v>-0.58333333333364834</v>
      </c>
      <c r="C52" s="1">
        <v>1.0000000000002203</v>
      </c>
      <c r="D52" s="1">
        <v>-8.3333333333172277E-2</v>
      </c>
      <c r="E52" s="1">
        <v>-0.33333333333340676</v>
      </c>
      <c r="F52" s="3"/>
      <c r="G52" s="3"/>
      <c r="H52" s="3"/>
      <c r="I52" s="3"/>
      <c r="J52" s="3"/>
      <c r="K52" s="1" t="s">
        <v>40</v>
      </c>
      <c r="L52" s="1">
        <f>1-(1-L51)*COUNT(K7:K10)/(COUNT(K7:K10)-COUNT(L16:L18))</f>
        <v>-1.9999999999992895</v>
      </c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</sheetData>
  <mergeCells count="18">
    <mergeCell ref="A1:C1"/>
    <mergeCell ref="J4:M4"/>
    <mergeCell ref="J13:M13"/>
    <mergeCell ref="K15:L15"/>
    <mergeCell ref="B23:D23"/>
    <mergeCell ref="B31:F31"/>
    <mergeCell ref="B37:D37"/>
    <mergeCell ref="B43:D43"/>
    <mergeCell ref="B49:D49"/>
    <mergeCell ref="J20:M20"/>
    <mergeCell ref="J26:M26"/>
    <mergeCell ref="J32:M32"/>
    <mergeCell ref="L47:P47"/>
    <mergeCell ref="O33:R33"/>
    <mergeCell ref="J39:M39"/>
    <mergeCell ref="J44:K44"/>
    <mergeCell ref="L44:M44"/>
    <mergeCell ref="J49:M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2020-10-18T17:06:23Z</dcterms:created>
  <dcterms:modified xsi:type="dcterms:W3CDTF">2020-10-18T19:03:49Z</dcterms:modified>
</cp:coreProperties>
</file>